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<sst xmlns="http://schemas.openxmlformats.org/spreadsheetml/2006/main" count="1292" uniqueCount="206">
  <si>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</si>
  <si>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</si>
  <si>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</si>
  <si>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</si>
  <si>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</si>
  <si>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</si>
  <si>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</si>
  <si>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</si>
  <si>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</si>
  <si>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</si>
  <si>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</si>
  <si>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</si>
  <si>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</si>
  <si>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</si>
  <si>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</si>
  <si>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</si>
  <si>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</si>
  <si>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</si>
  <si>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</si>
  <si>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</si>
  <si>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</si>
  <si>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</si>
  <si>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</si>
  <si>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</si>
  <si>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</si>
  <si>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</si>
  <si>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</si>
  <si>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</si>
  <si>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</si>
  <si>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</si>
  <si>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</si>
  <si>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</si>
  <si>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</si>
  <si>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</si>
  <si>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</si>
  <si>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</si>
  <si>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</si>
  <si>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</si>
  <si>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</si>
  <si>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</si>
  <si>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</si>
  <si>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</si>
  <si>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</si>
  <si>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</si>
  <si>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</si>
  <si>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</si>
  <si>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</si>
  <si>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</si>
  <si>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</si>
  <si>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</si>
  <si>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</si>
  <si>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</si>
  <si>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</si>
  <si>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</si>
  <si>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</si>
  <si>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</si>
  <si>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</si>
  <si>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</si>
  <si>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</si>
  <si>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</si>
  <si>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</si>
  <si>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</si>
  <si>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</si>
  <si>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</si>
  <si>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</si>
  <si>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</si>
  <si>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</si>
  <si>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</si>
  <si>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</si>
  <si>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</si>
  <si>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</si>
  <si>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</si>
  <si>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</si>
  <si>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</si>
  <si>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</si>
  <si>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</si>
  <si>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</si>
  <si>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</si>
  <si>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</si>
  <si>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</si>
  <si>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</si>
  <si>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</si>
  <si>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</si>
  <si>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</si>
  <si>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</si>
  <si>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</si>
  <si>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</si>
  <si>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</si>
  <si>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</si>
  <si>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</si>
  <si>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</si>
  <si>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</si>
  <si>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</si>
  <si>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</si>
  <si>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</si>
  <si>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</si>
  <si>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</si>
  <si>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</si>
  <si>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</si>
  <si>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</si>
  <si>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</si>
  <si>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</si>
  <si>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</si>
  <si>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</si>
  <si>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</si>
  <si>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</si>
  <si>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</si>
  <si>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</si>
  <si>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</si>
  <si>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</si>
  <si>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</si>
  <si>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</si>
  <si>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</si>
  <si>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</si>
  <si>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</si>
  <si>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</si>
  <si>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</si>
  <si>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</si>
  <si>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</si>
  <si>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</si>
  <si>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</si>
  <si>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</si>
  <si>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</si>
  <si>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</si>
  <si>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</si>
  <si>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</si>
  <si>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</si>
  <si>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</si>
  <si>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</si>
  <si>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</si>
  <si>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</si>
  <si>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</si>
  <si>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</si>
  <si>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</si>
  <si>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</si>
  <si>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</si>
  <si>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</si>
  <si>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</si>
  <si>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</si>
  <si>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</si>
  <si>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</si>
  <si>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</si>
  <si>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</si>
  <si>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</si>
  <si>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</si>
  <si>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</si>
  <si>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</si>
  <si>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</si>
  <si>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</si>
  <si>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</si>
  <si>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</si>
  <si>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</si>
  <si>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</si>
  <si>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</si>
  <si>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</si>
  <si>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</si>
  <si>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</si>
  <si>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</si>
  <si>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</si>
  <si>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</si>
  <si>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</si>
  <si>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</si>
  <si>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</si>
  <si>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</si>
  <si>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</si>
  <si>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</si>
  <si>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</si>
  <si>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</si>
  <si>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</si>
  <si>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</si>
  <si>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</si>
  <si>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</si>
  <si>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</si>
  <si>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</si>
  <si>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</si>
  <si>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</si>
  <si>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</si>
  <si>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</si>
  <si>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</si>
  <si>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</si>
  <si>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</si>
  <si>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</si>
  <si>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</si>
  <si>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</si>
  <si>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</si>
  <si>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</si>
  <si>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</si>
  <si>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</si>
  <si>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</si>
  <si>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</si>
  <si>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</si>
  <si>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</si>
  <si>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</si>
  <si>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</si>
  <si>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</si>
  <si>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</si>
  <si>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</si>
  <si>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</si>
  <si>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</si>
  <si>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</si>
  <si>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</si>
  <si>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</si>
  <si>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</si>
  <si>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</si>
  <si>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</si>
  <si>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21.09.16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</si>
</sst>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523210.43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205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670975.0599999999</v>
      </c>
      <c r="G8" s="191">
        <f aca="true" t="shared" si="0" ref="G8:G37">F8-E8</f>
        <v>-30875.750000000116</v>
      </c>
      <c r="H8" s="192">
        <f>F8/E8*100</f>
        <v>95.60081009238985</v>
      </c>
      <c r="I8" s="193">
        <f>F8-D8</f>
        <v>-286096.39000000013</v>
      </c>
      <c r="J8" s="193">
        <f>F8/D8*100</f>
        <v>70.1071022440383</v>
      </c>
      <c r="K8" s="191">
        <v>480879.27</v>
      </c>
      <c r="L8" s="191">
        <f aca="true" t="shared" si="1" ref="L8:L51">F8-K8</f>
        <v>190095.78999999992</v>
      </c>
      <c r="M8" s="250">
        <f aca="true" t="shared" si="2" ref="M8:M28">F8/K8</f>
        <v>1.3953087642975335</v>
      </c>
      <c r="N8" s="191">
        <f>N9+N15+N18+N19+N20+N17</f>
        <v>72492.83</v>
      </c>
      <c r="O8" s="191">
        <f>O9+O15+O18+O19+O20+O17</f>
        <v>37454.23000000001</v>
      </c>
      <c r="P8" s="191">
        <f>O8-N8</f>
        <v>-35038.59999999999</v>
      </c>
      <c r="Q8" s="191">
        <f>O8/N8*100</f>
        <v>51.6661164973143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368286.37</v>
      </c>
      <c r="G9" s="190">
        <f t="shared" si="0"/>
        <v>-6692.299999999988</v>
      </c>
      <c r="H9" s="197">
        <f>F9/E9*100</f>
        <v>98.21528515208612</v>
      </c>
      <c r="I9" s="198">
        <f>F9-D9</f>
        <v>-162302.63</v>
      </c>
      <c r="J9" s="198">
        <f>F9/D9*100</f>
        <v>69.41085661406474</v>
      </c>
      <c r="K9" s="199">
        <v>264375.41</v>
      </c>
      <c r="L9" s="199">
        <f t="shared" si="1"/>
        <v>103910.96000000002</v>
      </c>
      <c r="M9" s="251">
        <f t="shared" si="2"/>
        <v>1.3930432107887796</v>
      </c>
      <c r="N9" s="197">
        <f>E9-серпень!E9</f>
        <v>42685</v>
      </c>
      <c r="O9" s="200">
        <f>F9-серпень!F9</f>
        <v>28368.01000000001</v>
      </c>
      <c r="P9" s="201">
        <f>O9-N9</f>
        <v>-14316.98999999999</v>
      </c>
      <c r="Q9" s="198">
        <f>O9/N9*100</f>
        <v>66.45896685018158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325284.99</v>
      </c>
      <c r="G10" s="109">
        <f t="shared" si="0"/>
        <v>-9185.25</v>
      </c>
      <c r="H10" s="32">
        <f aca="true" t="shared" si="3" ref="H10:H36">F10/E10*100</f>
        <v>97.2537915480911</v>
      </c>
      <c r="I10" s="110">
        <f aca="true" t="shared" si="4" ref="I10:I37">F10-D10</f>
        <v>-159924.01</v>
      </c>
      <c r="J10" s="110">
        <f aca="true" t="shared" si="5" ref="J10:J36">F10/D10*100</f>
        <v>67.04018062319537</v>
      </c>
      <c r="K10" s="112">
        <v>233936.48</v>
      </c>
      <c r="L10" s="112">
        <f t="shared" si="1"/>
        <v>91348.50999999998</v>
      </c>
      <c r="M10" s="252">
        <f t="shared" si="2"/>
        <v>1.3904842459799343</v>
      </c>
      <c r="N10" s="111">
        <f>E10-серпень!E10</f>
        <v>39100</v>
      </c>
      <c r="O10" s="179">
        <f>F10-серпень!F10</f>
        <v>26611.580000000016</v>
      </c>
      <c r="P10" s="112">
        <f aca="true" t="shared" si="6" ref="P10:P37">O10-N10</f>
        <v>-12488.419999999984</v>
      </c>
      <c r="Q10" s="198">
        <f aca="true" t="shared" si="7" ref="Q10:Q16">O10/N10*100</f>
        <v>68.06030690537088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25925.59</v>
      </c>
      <c r="G11" s="109">
        <f t="shared" si="0"/>
        <v>4410.6500000000015</v>
      </c>
      <c r="H11" s="32">
        <f t="shared" si="3"/>
        <v>120.50040576455245</v>
      </c>
      <c r="I11" s="110">
        <f t="shared" si="4"/>
        <v>2925.59</v>
      </c>
      <c r="J11" s="110">
        <f t="shared" si="5"/>
        <v>112.71995652173914</v>
      </c>
      <c r="K11" s="112">
        <v>14002.69</v>
      </c>
      <c r="L11" s="112">
        <f t="shared" si="1"/>
        <v>11922.9</v>
      </c>
      <c r="M11" s="252">
        <f t="shared" si="2"/>
        <v>1.851472110001721</v>
      </c>
      <c r="N11" s="111">
        <f>E11-серпень!E11</f>
        <v>1800</v>
      </c>
      <c r="O11" s="179">
        <f>F11-серпень!F11</f>
        <v>926.6599999999999</v>
      </c>
      <c r="P11" s="112">
        <f t="shared" si="6"/>
        <v>-873.3400000000001</v>
      </c>
      <c r="Q11" s="198">
        <f t="shared" si="7"/>
        <v>51.4811111111111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7090.3</v>
      </c>
      <c r="G12" s="109">
        <f t="shared" si="0"/>
        <v>1209.6900000000005</v>
      </c>
      <c r="H12" s="32">
        <f t="shared" si="3"/>
        <v>120.57082513548765</v>
      </c>
      <c r="I12" s="110">
        <f t="shared" si="4"/>
        <v>590.3000000000002</v>
      </c>
      <c r="J12" s="110">
        <f t="shared" si="5"/>
        <v>109.08153846153847</v>
      </c>
      <c r="K12" s="112">
        <v>3744.64</v>
      </c>
      <c r="L12" s="112">
        <f t="shared" si="1"/>
        <v>3345.6600000000003</v>
      </c>
      <c r="M12" s="252">
        <f t="shared" si="2"/>
        <v>1.893453042215006</v>
      </c>
      <c r="N12" s="111">
        <f>E12-серпень!E12</f>
        <v>480</v>
      </c>
      <c r="O12" s="179">
        <f>F12-серпень!F12</f>
        <v>403.90999999999985</v>
      </c>
      <c r="P12" s="112">
        <f t="shared" si="6"/>
        <v>-76.09000000000015</v>
      </c>
      <c r="Q12" s="198">
        <f t="shared" si="7"/>
        <v>84.14791666666663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7346.57</v>
      </c>
      <c r="G13" s="109">
        <f t="shared" si="0"/>
        <v>-2318.2700000000004</v>
      </c>
      <c r="H13" s="32">
        <f t="shared" si="3"/>
        <v>76.0133639046275</v>
      </c>
      <c r="I13" s="110">
        <f t="shared" si="4"/>
        <v>-5053.43</v>
      </c>
      <c r="J13" s="110">
        <f t="shared" si="5"/>
        <v>59.24653225806451</v>
      </c>
      <c r="K13" s="112">
        <v>5730.24</v>
      </c>
      <c r="L13" s="112">
        <f t="shared" si="1"/>
        <v>1616.33</v>
      </c>
      <c r="M13" s="252">
        <f t="shared" si="2"/>
        <v>1.2820702099737533</v>
      </c>
      <c r="N13" s="111">
        <f>E13-серпень!E13</f>
        <v>1300</v>
      </c>
      <c r="O13" s="179">
        <f>F13-серпень!F13</f>
        <v>329.3199999999997</v>
      </c>
      <c r="P13" s="112">
        <f t="shared" si="6"/>
        <v>-970.6800000000003</v>
      </c>
      <c r="Q13" s="198">
        <f t="shared" si="7"/>
        <v>25.33230769230767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65100.29</v>
      </c>
      <c r="G19" s="190">
        <f t="shared" si="0"/>
        <v>-14960.109999999993</v>
      </c>
      <c r="H19" s="197">
        <f t="shared" si="3"/>
        <v>81.31397045230851</v>
      </c>
      <c r="I19" s="198">
        <f t="shared" si="4"/>
        <v>-44799.71</v>
      </c>
      <c r="J19" s="198">
        <f t="shared" si="5"/>
        <v>59.23593266606005</v>
      </c>
      <c r="K19" s="209">
        <v>51468.87</v>
      </c>
      <c r="L19" s="201">
        <f t="shared" si="1"/>
        <v>13631.419999999998</v>
      </c>
      <c r="M19" s="259">
        <f t="shared" si="2"/>
        <v>1.2648478585210827</v>
      </c>
      <c r="N19" s="197">
        <f>E19-серпень!E19</f>
        <v>10800</v>
      </c>
      <c r="O19" s="200">
        <f>F19-серпень!F19</f>
        <v>664.010000000002</v>
      </c>
      <c r="P19" s="201">
        <f t="shared" si="6"/>
        <v>-10135.989999999998</v>
      </c>
      <c r="Q19" s="198">
        <f aca="true" t="shared" si="9" ref="Q19:Q24">O19/N19*100</f>
        <v>6.14824074074076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237095.61</v>
      </c>
      <c r="G20" s="190">
        <f t="shared" si="0"/>
        <v>-9240.330000000016</v>
      </c>
      <c r="H20" s="197">
        <f t="shared" si="3"/>
        <v>96.24889084394262</v>
      </c>
      <c r="I20" s="198">
        <f t="shared" si="4"/>
        <v>-78881.04000000004</v>
      </c>
      <c r="J20" s="198">
        <f t="shared" si="5"/>
        <v>75.03580090490863</v>
      </c>
      <c r="K20" s="198">
        <v>160106.6</v>
      </c>
      <c r="L20" s="201">
        <f t="shared" si="1"/>
        <v>76989.00999999998</v>
      </c>
      <c r="M20" s="254">
        <f t="shared" si="2"/>
        <v>1.480860938899458</v>
      </c>
      <c r="N20" s="197">
        <f>N21+N30+N31+N32</f>
        <v>19002.83</v>
      </c>
      <c r="O20" s="200">
        <f>F20-серпень!F20</f>
        <v>8420.649999999994</v>
      </c>
      <c r="P20" s="201">
        <f t="shared" si="6"/>
        <v>-10582.180000000008</v>
      </c>
      <c r="Q20" s="198">
        <f t="shared" si="9"/>
        <v>44.31261027962673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125856.14</v>
      </c>
      <c r="G21" s="190">
        <f t="shared" si="0"/>
        <v>-8224.650000000009</v>
      </c>
      <c r="H21" s="197">
        <f t="shared" si="3"/>
        <v>93.8658998056321</v>
      </c>
      <c r="I21" s="198">
        <f t="shared" si="4"/>
        <v>-49043.509999999995</v>
      </c>
      <c r="J21" s="198">
        <f t="shared" si="5"/>
        <v>71.95905766535267</v>
      </c>
      <c r="K21" s="198">
        <v>88979.33</v>
      </c>
      <c r="L21" s="201">
        <f t="shared" si="1"/>
        <v>36876.81</v>
      </c>
      <c r="M21" s="254">
        <f t="shared" si="2"/>
        <v>1.4144424328661498</v>
      </c>
      <c r="N21" s="197">
        <f>N22+N25+N26</f>
        <v>13311.830000000004</v>
      </c>
      <c r="O21" s="200">
        <f>F21-серпень!F21</f>
        <v>4176.169999999998</v>
      </c>
      <c r="P21" s="201">
        <f t="shared" si="6"/>
        <v>-9135.660000000005</v>
      </c>
      <c r="Q21" s="198">
        <f t="shared" si="9"/>
        <v>31.37186998331557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15220.94</v>
      </c>
      <c r="G22" s="212">
        <f t="shared" si="0"/>
        <v>96.46000000000095</v>
      </c>
      <c r="H22" s="214">
        <f t="shared" si="3"/>
        <v>100.637773992891</v>
      </c>
      <c r="I22" s="215">
        <f t="shared" si="4"/>
        <v>-3279.0599999999995</v>
      </c>
      <c r="J22" s="215">
        <f t="shared" si="5"/>
        <v>82.27535135135136</v>
      </c>
      <c r="K22" s="216">
        <v>9131.68</v>
      </c>
      <c r="L22" s="206">
        <f t="shared" si="1"/>
        <v>6089.26</v>
      </c>
      <c r="M22" s="262">
        <f t="shared" si="2"/>
        <v>1.6668280097419095</v>
      </c>
      <c r="N22" s="214">
        <f>E22-серпень!E22</f>
        <v>547.5799999999999</v>
      </c>
      <c r="O22" s="217">
        <f>F22-серпень!F22</f>
        <v>347.47000000000116</v>
      </c>
      <c r="P22" s="218">
        <f t="shared" si="6"/>
        <v>-200.10999999999876</v>
      </c>
      <c r="Q22" s="215">
        <f t="shared" si="9"/>
        <v>63.455568136162974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642.61</v>
      </c>
      <c r="G23" s="241">
        <f t="shared" si="0"/>
        <v>-381.7900000000001</v>
      </c>
      <c r="H23" s="242">
        <f t="shared" si="3"/>
        <v>62.73037875829753</v>
      </c>
      <c r="I23" s="243">
        <f t="shared" si="4"/>
        <v>-1357.3899999999999</v>
      </c>
      <c r="J23" s="243">
        <f t="shared" si="5"/>
        <v>32.1305</v>
      </c>
      <c r="K23" s="261">
        <v>574.07</v>
      </c>
      <c r="L23" s="261">
        <f t="shared" si="1"/>
        <v>68.53999999999996</v>
      </c>
      <c r="M23" s="263">
        <f t="shared" si="2"/>
        <v>1.1193931053704251</v>
      </c>
      <c r="N23" s="239">
        <f>E23-серпень!E23</f>
        <v>150.0000000000001</v>
      </c>
      <c r="O23" s="239">
        <f>F23-серпень!F23</f>
        <v>18.970000000000027</v>
      </c>
      <c r="P23" s="240">
        <f t="shared" si="6"/>
        <v>-131.0300000000001</v>
      </c>
      <c r="Q23" s="240">
        <f t="shared" si="9"/>
        <v>12.646666666666675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14578.33</v>
      </c>
      <c r="G24" s="241">
        <f t="shared" si="0"/>
        <v>478.25</v>
      </c>
      <c r="H24" s="242">
        <f t="shared" si="3"/>
        <v>103.39182472723559</v>
      </c>
      <c r="I24" s="243">
        <f t="shared" si="4"/>
        <v>-1921.67</v>
      </c>
      <c r="J24" s="243">
        <f t="shared" si="5"/>
        <v>88.35351515151515</v>
      </c>
      <c r="K24" s="261">
        <v>8557.61</v>
      </c>
      <c r="L24" s="261">
        <f t="shared" si="1"/>
        <v>6020.719999999999</v>
      </c>
      <c r="M24" s="263">
        <f t="shared" si="2"/>
        <v>1.7035515757320092</v>
      </c>
      <c r="N24" s="239">
        <f>E24-серпень!E24</f>
        <v>397.5799999999999</v>
      </c>
      <c r="O24" s="239">
        <f>F24-серпень!F24</f>
        <v>328.5</v>
      </c>
      <c r="P24" s="240">
        <f t="shared" si="6"/>
        <v>-69.07999999999993</v>
      </c>
      <c r="Q24" s="240">
        <f t="shared" si="9"/>
        <v>82.62488052718952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727.34</v>
      </c>
      <c r="G25" s="212">
        <f t="shared" si="0"/>
        <v>-200</v>
      </c>
      <c r="H25" s="214">
        <f t="shared" si="3"/>
        <v>78.43293721828024</v>
      </c>
      <c r="I25" s="215">
        <f t="shared" si="4"/>
        <v>-272.65999999999997</v>
      </c>
      <c r="J25" s="215">
        <f t="shared" si="5"/>
        <v>72.734</v>
      </c>
      <c r="K25" s="215">
        <v>3333.63</v>
      </c>
      <c r="L25" s="215">
        <f t="shared" si="1"/>
        <v>-2606.29</v>
      </c>
      <c r="M25" s="257">
        <f t="shared" si="2"/>
        <v>0.21818258175022423</v>
      </c>
      <c r="N25" s="214">
        <f>E25-серпень!E25</f>
        <v>34.200000000000045</v>
      </c>
      <c r="O25" s="217">
        <f>F25-серпень!F25</f>
        <v>58.34000000000003</v>
      </c>
      <c r="P25" s="218">
        <f t="shared" si="6"/>
        <v>24.139999999999986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109907.86</v>
      </c>
      <c r="G26" s="212">
        <f t="shared" si="0"/>
        <v>-8121.110000000001</v>
      </c>
      <c r="H26" s="214">
        <f t="shared" si="3"/>
        <v>93.1193926372483</v>
      </c>
      <c r="I26" s="215">
        <f t="shared" si="4"/>
        <v>-45491.78999999999</v>
      </c>
      <c r="J26" s="215">
        <f t="shared" si="5"/>
        <v>70.72593792843162</v>
      </c>
      <c r="K26" s="216">
        <v>76514.01</v>
      </c>
      <c r="L26" s="216">
        <f t="shared" si="1"/>
        <v>33393.850000000006</v>
      </c>
      <c r="M26" s="256">
        <f t="shared" si="2"/>
        <v>1.4364409864284986</v>
      </c>
      <c r="N26" s="214">
        <f>E26-серпень!E26</f>
        <v>12730.050000000003</v>
      </c>
      <c r="O26" s="217">
        <f>F26-серпень!F26</f>
        <v>3770.3600000000006</v>
      </c>
      <c r="P26" s="218">
        <f t="shared" si="6"/>
        <v>-8959.690000000002</v>
      </c>
      <c r="Q26" s="215">
        <f>O26/N26*100</f>
        <v>29.61779411706945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34856.38</v>
      </c>
      <c r="G27" s="241">
        <f t="shared" si="0"/>
        <v>-2025.4200000000055</v>
      </c>
      <c r="H27" s="242">
        <f t="shared" si="3"/>
        <v>94.508348291027</v>
      </c>
      <c r="I27" s="243">
        <f t="shared" si="4"/>
        <v>-12510.620000000003</v>
      </c>
      <c r="J27" s="243">
        <f t="shared" si="5"/>
        <v>73.58789874807354</v>
      </c>
      <c r="K27" s="261">
        <v>20770.43</v>
      </c>
      <c r="L27" s="261">
        <f t="shared" si="1"/>
        <v>14085.949999999997</v>
      </c>
      <c r="M27" s="263">
        <f t="shared" si="2"/>
        <v>1.678173249181649</v>
      </c>
      <c r="N27" s="239">
        <f>E27-серпень!E27</f>
        <v>3590.050000000003</v>
      </c>
      <c r="O27" s="239">
        <f>F27-серпень!F27</f>
        <v>818.5599999999977</v>
      </c>
      <c r="P27" s="240">
        <f t="shared" si="6"/>
        <v>-2771.4900000000052</v>
      </c>
      <c r="Q27" s="240">
        <f>O27/N27*100</f>
        <v>22.80079664628618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75051.47</v>
      </c>
      <c r="G28" s="241">
        <f t="shared" si="0"/>
        <v>-6095.699999999997</v>
      </c>
      <c r="H28" s="242">
        <f t="shared" si="3"/>
        <v>92.48809293041273</v>
      </c>
      <c r="I28" s="243">
        <f t="shared" si="4"/>
        <v>-32981.17999999999</v>
      </c>
      <c r="J28" s="243">
        <f t="shared" si="5"/>
        <v>69.47109970920829</v>
      </c>
      <c r="K28" s="261">
        <v>55743.59</v>
      </c>
      <c r="L28" s="261">
        <f t="shared" si="1"/>
        <v>19307.880000000005</v>
      </c>
      <c r="M28" s="263">
        <f t="shared" si="2"/>
        <v>1.3463695108262672</v>
      </c>
      <c r="N28" s="239">
        <f>E28-серпень!E28</f>
        <v>9140</v>
      </c>
      <c r="O28" s="239">
        <f>F28-серпень!F28</f>
        <v>2951.800000000003</v>
      </c>
      <c r="P28" s="240">
        <f t="shared" si="6"/>
        <v>-6188.199999999997</v>
      </c>
      <c r="Q28" s="240">
        <f>O28/N28*100</f>
        <v>32.29540481400441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-155.06</v>
      </c>
      <c r="G31" s="190">
        <f t="shared" si="0"/>
        <v>-155.06</v>
      </c>
      <c r="H31" s="197"/>
      <c r="I31" s="198">
        <f t="shared" si="4"/>
        <v>-155.06</v>
      </c>
      <c r="J31" s="198"/>
      <c r="K31" s="198">
        <v>-705.98</v>
      </c>
      <c r="L31" s="198">
        <f t="shared" si="1"/>
        <v>550.9200000000001</v>
      </c>
      <c r="M31" s="255">
        <f>F31/K31</f>
        <v>0.21963795008357176</v>
      </c>
      <c r="N31" s="197">
        <f>E31-серпень!E31</f>
        <v>0</v>
      </c>
      <c r="O31" s="200">
        <f>F31-серпень!F31</f>
        <v>-4.8300000000000125</v>
      </c>
      <c r="P31" s="201">
        <f t="shared" si="6"/>
        <v>-4.8300000000000125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111308.43</v>
      </c>
      <c r="G32" s="202">
        <f t="shared" si="0"/>
        <v>-891.4100000000035</v>
      </c>
      <c r="H32" s="204">
        <f t="shared" si="3"/>
        <v>99.20551580109205</v>
      </c>
      <c r="I32" s="205">
        <f t="shared" si="4"/>
        <v>-29691.570000000007</v>
      </c>
      <c r="J32" s="205">
        <f t="shared" si="5"/>
        <v>78.94214893617021</v>
      </c>
      <c r="K32" s="219">
        <v>71777.4</v>
      </c>
      <c r="L32" s="219">
        <f>F32-K32</f>
        <v>39531.03</v>
      </c>
      <c r="M32" s="411">
        <f>F32/K32</f>
        <v>1.550744802681624</v>
      </c>
      <c r="N32" s="197">
        <f>E32-серпень!E32</f>
        <v>5684</v>
      </c>
      <c r="O32" s="200">
        <f>F32-серпень!F32</f>
        <v>4249.309999999998</v>
      </c>
      <c r="P32" s="207">
        <f t="shared" si="6"/>
        <v>-1434.6900000000023</v>
      </c>
      <c r="Q32" s="205">
        <f>O32/N32*100</f>
        <v>74.75914848698095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28117.25</v>
      </c>
      <c r="G34" s="109">
        <f t="shared" si="0"/>
        <v>-245.72000000000116</v>
      </c>
      <c r="H34" s="111">
        <f t="shared" si="3"/>
        <v>99.1336591337226</v>
      </c>
      <c r="I34" s="110">
        <f t="shared" si="4"/>
        <v>-6099.75</v>
      </c>
      <c r="J34" s="110">
        <f t="shared" si="5"/>
        <v>82.17333489201273</v>
      </c>
      <c r="K34" s="142">
        <v>17739.76</v>
      </c>
      <c r="L34" s="142">
        <f t="shared" si="1"/>
        <v>10377.490000000002</v>
      </c>
      <c r="M34" s="264">
        <f t="shared" si="10"/>
        <v>1.5849848025001467</v>
      </c>
      <c r="N34" s="111">
        <f>E34-серпень!E34</f>
        <v>1400</v>
      </c>
      <c r="O34" s="179">
        <f>F34-серпень!F34</f>
        <v>734.1699999999983</v>
      </c>
      <c r="P34" s="112">
        <f t="shared" si="6"/>
        <v>-665.8300000000017</v>
      </c>
      <c r="Q34" s="110">
        <f>O34/N34*100</f>
        <v>52.440714285714165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83169.94</v>
      </c>
      <c r="G35" s="109">
        <f t="shared" si="0"/>
        <v>-650.1399999999994</v>
      </c>
      <c r="H35" s="111">
        <f t="shared" si="3"/>
        <v>99.22436246780008</v>
      </c>
      <c r="I35" s="110">
        <f t="shared" si="4"/>
        <v>-23562.059999999998</v>
      </c>
      <c r="J35" s="110">
        <f t="shared" si="5"/>
        <v>77.92409024472511</v>
      </c>
      <c r="K35" s="142">
        <v>54015.97</v>
      </c>
      <c r="L35" s="142">
        <f t="shared" si="1"/>
        <v>29153.97</v>
      </c>
      <c r="M35" s="264">
        <f t="shared" si="10"/>
        <v>1.539728713563785</v>
      </c>
      <c r="N35" s="111">
        <f>E35-серпень!E35</f>
        <v>4284</v>
      </c>
      <c r="O35" s="179">
        <f>F35-серпень!F35</f>
        <v>3519.1399999999994</v>
      </c>
      <c r="P35" s="112">
        <f t="shared" si="6"/>
        <v>-764.8600000000006</v>
      </c>
      <c r="Q35" s="110">
        <f>O35/N35*100</f>
        <v>82.14612511671334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48854.87</v>
      </c>
      <c r="G38" s="191">
        <f>G39+G40+G41+G42+G43+G45+G47+G48+G49+G50+G51+G56+G57+G61</f>
        <v>-297.3099999999975</v>
      </c>
      <c r="H38" s="192">
        <f>F38/E38*100</f>
        <v>99.45005631548725</v>
      </c>
      <c r="I38" s="193">
        <f>F38-D38</f>
        <v>-12987.61</v>
      </c>
      <c r="J38" s="193">
        <f>F38/D38*100</f>
        <v>78.99888555568923</v>
      </c>
      <c r="K38" s="191">
        <v>28244.63</v>
      </c>
      <c r="L38" s="191">
        <f t="shared" si="1"/>
        <v>20610.24</v>
      </c>
      <c r="M38" s="250">
        <f t="shared" si="10"/>
        <v>1.7297047261727274</v>
      </c>
      <c r="N38" s="191">
        <f>N39+N40+N41+N42+N43+N45+N47+N48+N49+N50+N51+N56+N57+N61+N44</f>
        <v>6064</v>
      </c>
      <c r="O38" s="191">
        <f>O39+O40+O41+O42+O43+O45+O47+O48+O49+O50+O51+O56+O57+O61+O44</f>
        <v>5866.590000000001</v>
      </c>
      <c r="P38" s="191">
        <f>P39+P40+P41+P42+P43+P45+P47+P48+P49+P50+P51+P56+P57+P61</f>
        <v>-197.40999999999846</v>
      </c>
      <c r="Q38" s="191">
        <f>O38/N38*100</f>
        <v>96.74455804749343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195.32</v>
      </c>
      <c r="G43" s="202">
        <f t="shared" si="13"/>
        <v>105.32</v>
      </c>
      <c r="H43" s="204">
        <f t="shared" si="11"/>
        <v>217.02222222222224</v>
      </c>
      <c r="I43" s="205">
        <f t="shared" si="14"/>
        <v>45.31999999999999</v>
      </c>
      <c r="J43" s="205">
        <f t="shared" si="16"/>
        <v>130.21333333333334</v>
      </c>
      <c r="K43" s="205">
        <v>117.11</v>
      </c>
      <c r="L43" s="205">
        <f t="shared" si="1"/>
        <v>78.21</v>
      </c>
      <c r="M43" s="266">
        <f t="shared" si="17"/>
        <v>1.667833660660917</v>
      </c>
      <c r="N43" s="204">
        <f>E43-серпень!E43</f>
        <v>10</v>
      </c>
      <c r="O43" s="208">
        <f>F43-серпень!F43</f>
        <v>0.19999999999998863</v>
      </c>
      <c r="P43" s="207">
        <f t="shared" si="15"/>
        <v>-9.800000000000011</v>
      </c>
      <c r="Q43" s="205">
        <f t="shared" si="12"/>
        <v>1.9999999999998863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396.86</v>
      </c>
      <c r="G45" s="202">
        <f t="shared" si="13"/>
        <v>132.86</v>
      </c>
      <c r="H45" s="204">
        <f t="shared" si="11"/>
        <v>150.3257575757576</v>
      </c>
      <c r="I45" s="205">
        <f t="shared" si="14"/>
        <v>96.86000000000001</v>
      </c>
      <c r="J45" s="205">
        <f t="shared" si="16"/>
        <v>132.28666666666666</v>
      </c>
      <c r="K45" s="205">
        <v>0</v>
      </c>
      <c r="L45" s="205">
        <f t="shared" si="1"/>
        <v>396.86</v>
      </c>
      <c r="M45" s="266"/>
      <c r="N45" s="204">
        <f>E45-серпень!E45</f>
        <v>8</v>
      </c>
      <c r="O45" s="208">
        <f>F45-серпень!F45</f>
        <v>68.75</v>
      </c>
      <c r="P45" s="207">
        <f t="shared" si="15"/>
        <v>60.75</v>
      </c>
      <c r="Q45" s="205">
        <f t="shared" si="12"/>
        <v>859.375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7782.55</v>
      </c>
      <c r="G47" s="202">
        <f t="shared" si="13"/>
        <v>-66.47000000000025</v>
      </c>
      <c r="H47" s="204">
        <f t="shared" si="11"/>
        <v>99.15314268532886</v>
      </c>
      <c r="I47" s="205">
        <f t="shared" si="14"/>
        <v>-2117.45</v>
      </c>
      <c r="J47" s="205">
        <f t="shared" si="16"/>
        <v>78.61161616161615</v>
      </c>
      <c r="K47" s="205">
        <v>7605.46</v>
      </c>
      <c r="L47" s="205">
        <f t="shared" si="1"/>
        <v>177.09000000000015</v>
      </c>
      <c r="M47" s="266">
        <f t="shared" si="17"/>
        <v>1.023284587651503</v>
      </c>
      <c r="N47" s="204">
        <f>E47-серпень!E47</f>
        <v>800</v>
      </c>
      <c r="O47" s="208">
        <f>F47-серпень!F47</f>
        <v>719.9099999999999</v>
      </c>
      <c r="P47" s="207">
        <f t="shared" si="15"/>
        <v>-80.09000000000015</v>
      </c>
      <c r="Q47" s="205">
        <f t="shared" si="12"/>
        <v>89.98874999999998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193.51</v>
      </c>
      <c r="G48" s="202">
        <f t="shared" si="13"/>
        <v>-456.49</v>
      </c>
      <c r="H48" s="204">
        <f t="shared" si="11"/>
        <v>29.77076923076923</v>
      </c>
      <c r="I48" s="205">
        <f t="shared" si="14"/>
        <v>-456.49</v>
      </c>
      <c r="J48" s="205">
        <f t="shared" si="16"/>
        <v>29.77076923076923</v>
      </c>
      <c r="K48" s="205">
        <v>0</v>
      </c>
      <c r="L48" s="205">
        <f t="shared" si="1"/>
        <v>193.51</v>
      </c>
      <c r="M48" s="266"/>
      <c r="N48" s="204">
        <f>E48-серпень!E48</f>
        <v>0</v>
      </c>
      <c r="O48" s="208">
        <f>F48-серпень!F48</f>
        <v>25.25</v>
      </c>
      <c r="P48" s="207">
        <f t="shared" si="15"/>
        <v>25.25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4747.06</v>
      </c>
      <c r="G51" s="202">
        <f t="shared" si="13"/>
        <v>-164.1299999999992</v>
      </c>
      <c r="H51" s="204">
        <f t="shared" si="11"/>
        <v>96.65804010840552</v>
      </c>
      <c r="I51" s="205">
        <f t="shared" si="14"/>
        <v>-2252.9799999999996</v>
      </c>
      <c r="J51" s="205">
        <f t="shared" si="16"/>
        <v>67.81475534425519</v>
      </c>
      <c r="K51" s="205">
        <v>5721.95</v>
      </c>
      <c r="L51" s="205">
        <f t="shared" si="1"/>
        <v>-974.8899999999994</v>
      </c>
      <c r="M51" s="266">
        <f t="shared" si="17"/>
        <v>0.8296227684618007</v>
      </c>
      <c r="N51" s="204">
        <f>E51-серпень!E51</f>
        <v>520</v>
      </c>
      <c r="O51" s="208">
        <f>F51-серпень!F51</f>
        <v>399.4500000000007</v>
      </c>
      <c r="P51" s="207">
        <f t="shared" si="15"/>
        <v>-120.54999999999927</v>
      </c>
      <c r="Q51" s="205">
        <f t="shared" si="12"/>
        <v>76.81730769230784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603.19</v>
      </c>
      <c r="G52" s="36">
        <f t="shared" si="13"/>
        <v>-80.79999999999995</v>
      </c>
      <c r="H52" s="32">
        <f t="shared" si="11"/>
        <v>88.1869617976871</v>
      </c>
      <c r="I52" s="110">
        <f t="shared" si="14"/>
        <v>-366.80999999999995</v>
      </c>
      <c r="J52" s="110">
        <f t="shared" si="16"/>
        <v>62.18453608247423</v>
      </c>
      <c r="K52" s="110">
        <v>801.84</v>
      </c>
      <c r="L52" s="110">
        <f>F52-K52</f>
        <v>-198.64999999999998</v>
      </c>
      <c r="M52" s="115">
        <f t="shared" si="17"/>
        <v>0.7522573081911603</v>
      </c>
      <c r="N52" s="111">
        <f>E52-серпень!E52</f>
        <v>20</v>
      </c>
      <c r="O52" s="179">
        <f>F52-серпень!F52</f>
        <v>33.06000000000006</v>
      </c>
      <c r="P52" s="112">
        <f t="shared" si="15"/>
        <v>13.06000000000006</v>
      </c>
      <c r="Q52" s="132">
        <f t="shared" si="12"/>
        <v>165.3000000000003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4143.58</v>
      </c>
      <c r="G55" s="36">
        <f t="shared" si="13"/>
        <v>-78.59000000000015</v>
      </c>
      <c r="H55" s="32">
        <f t="shared" si="11"/>
        <v>98.13863487258921</v>
      </c>
      <c r="I55" s="110">
        <f t="shared" si="14"/>
        <v>-1880.42</v>
      </c>
      <c r="J55" s="110">
        <f t="shared" si="16"/>
        <v>68.78452855245683</v>
      </c>
      <c r="K55" s="110">
        <v>4875.29</v>
      </c>
      <c r="L55" s="110">
        <f>F55-K55</f>
        <v>-731.71</v>
      </c>
      <c r="M55" s="115">
        <f t="shared" si="17"/>
        <v>0.8499145691846024</v>
      </c>
      <c r="N55" s="111">
        <f>E55-серпень!E55</f>
        <v>500</v>
      </c>
      <c r="O55" s="179">
        <f>F55-серпень!F55</f>
        <v>366.3899999999999</v>
      </c>
      <c r="P55" s="112">
        <f t="shared" si="15"/>
        <v>-133.61000000000013</v>
      </c>
      <c r="Q55" s="132">
        <f t="shared" si="12"/>
        <v>73.27799999999998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5077.28</v>
      </c>
      <c r="G57" s="202">
        <f t="shared" si="13"/>
        <v>439.3000000000002</v>
      </c>
      <c r="H57" s="204">
        <f t="shared" si="11"/>
        <v>109.47179591115098</v>
      </c>
      <c r="I57" s="205">
        <f t="shared" si="14"/>
        <v>-72.72000000000025</v>
      </c>
      <c r="J57" s="205">
        <f t="shared" si="16"/>
        <v>98.58796116504854</v>
      </c>
      <c r="K57" s="205">
        <v>3571.45</v>
      </c>
      <c r="L57" s="205">
        <f aca="true" t="shared" si="18" ref="L57:L63">F57-K57</f>
        <v>1505.83</v>
      </c>
      <c r="M57" s="266">
        <f t="shared" si="17"/>
        <v>1.4216298702207786</v>
      </c>
      <c r="N57" s="204">
        <f>E57-серпень!E57</f>
        <v>370</v>
      </c>
      <c r="O57" s="208">
        <f>F57-серпень!F57</f>
        <v>475.4499999999998</v>
      </c>
      <c r="P57" s="207">
        <f t="shared" si="15"/>
        <v>105.44999999999982</v>
      </c>
      <c r="Q57" s="205">
        <f t="shared" si="12"/>
        <v>128.49999999999994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991.68</v>
      </c>
      <c r="G59" s="202"/>
      <c r="H59" s="204"/>
      <c r="I59" s="205"/>
      <c r="J59" s="205"/>
      <c r="K59" s="206">
        <v>979.24</v>
      </c>
      <c r="L59" s="205">
        <f t="shared" si="18"/>
        <v>12.43999999999994</v>
      </c>
      <c r="M59" s="266">
        <f t="shared" si="17"/>
        <v>1.0127037294228176</v>
      </c>
      <c r="N59" s="204"/>
      <c r="O59" s="208">
        <f>F59-серпень!F59</f>
        <v>124.57999999999993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719844.47</v>
      </c>
      <c r="G64" s="191">
        <f>F64-E64</f>
        <v>-31150.670000000042</v>
      </c>
      <c r="H64" s="192">
        <f>F64/E64*100</f>
        <v>95.852081013467</v>
      </c>
      <c r="I64" s="193">
        <f>F64-D64</f>
        <v>-299100.2600000001</v>
      </c>
      <c r="J64" s="193">
        <f>F64/D64*100</f>
        <v>70.6460761615598</v>
      </c>
      <c r="K64" s="193">
        <v>509138.63</v>
      </c>
      <c r="L64" s="193">
        <f>F64-K64</f>
        <v>210705.83999999997</v>
      </c>
      <c r="M64" s="267">
        <f>F64/K64</f>
        <v>1.413847678381819</v>
      </c>
      <c r="N64" s="191">
        <f>N8+N38+N62+N63</f>
        <v>78559.13</v>
      </c>
      <c r="O64" s="191">
        <f>O8+O38+O62+O63</f>
        <v>43320.81000000001</v>
      </c>
      <c r="P64" s="195">
        <f>O64-N64</f>
        <v>-35238.31999999999</v>
      </c>
      <c r="Q64" s="193">
        <f>O64/N64*100</f>
        <v>55.14420793611132</v>
      </c>
      <c r="R64" s="28">
        <f>O64-34768</f>
        <v>8552.810000000012</v>
      </c>
      <c r="S64" s="128">
        <f>O64/34768</f>
        <v>1.2459966060745518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20007.120000000003</v>
      </c>
      <c r="G77" s="226">
        <f t="shared" si="19"/>
        <v>9907.060000000003</v>
      </c>
      <c r="H77" s="227">
        <f>F77/E77*100</f>
        <v>198.08912026265196</v>
      </c>
      <c r="I77" s="228">
        <f t="shared" si="20"/>
        <v>2336.1200000000026</v>
      </c>
      <c r="J77" s="228">
        <f>F77/D77*100</f>
        <v>113.22007809405241</v>
      </c>
      <c r="K77" s="228">
        <v>6439.8</v>
      </c>
      <c r="L77" s="228">
        <f t="shared" si="21"/>
        <v>13567.320000000003</v>
      </c>
      <c r="M77" s="260">
        <f>F77/K77</f>
        <v>3.106792136401752</v>
      </c>
      <c r="N77" s="226">
        <f>N73+N74+N75+N76</f>
        <v>1618</v>
      </c>
      <c r="O77" s="230">
        <f>O73+O74+O75+O76</f>
        <v>1205.2800000000013</v>
      </c>
      <c r="P77" s="228">
        <f t="shared" si="22"/>
        <v>-412.71999999999866</v>
      </c>
      <c r="Q77" s="228">
        <f>O77/N77*100</f>
        <v>74.49196538936967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10.49</v>
      </c>
      <c r="G78" s="202">
        <f t="shared" si="19"/>
        <v>10.49</v>
      </c>
      <c r="H78" s="204"/>
      <c r="I78" s="207">
        <f t="shared" si="20"/>
        <v>9.49</v>
      </c>
      <c r="J78" s="207"/>
      <c r="K78" s="207">
        <v>0.35</v>
      </c>
      <c r="L78" s="207">
        <f t="shared" si="21"/>
        <v>10.14</v>
      </c>
      <c r="M78" s="254">
        <f>F78/K78</f>
        <v>29.971428571428575</v>
      </c>
      <c r="N78" s="204">
        <f>E78-серпень!E78</f>
        <v>0</v>
      </c>
      <c r="O78" s="208">
        <f>F78-серпень!F78</f>
        <v>4.82</v>
      </c>
      <c r="P78" s="207">
        <f t="shared" si="22"/>
        <v>4.82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6825.15</v>
      </c>
      <c r="G80" s="202">
        <f t="shared" si="19"/>
        <v>-798.8500000000004</v>
      </c>
      <c r="H80" s="204">
        <f>F80/E80*100</f>
        <v>89.52190451206715</v>
      </c>
      <c r="I80" s="207">
        <f t="shared" si="20"/>
        <v>-2674.8500000000004</v>
      </c>
      <c r="J80" s="207">
        <f>F80/D80*100</f>
        <v>71.84368421052632</v>
      </c>
      <c r="K80" s="207">
        <v>0</v>
      </c>
      <c r="L80" s="207">
        <f t="shared" si="21"/>
        <v>6825.15</v>
      </c>
      <c r="M80" s="254"/>
      <c r="N80" s="204">
        <f>E80-серпень!E80</f>
        <v>0.3999999999996362</v>
      </c>
      <c r="O80" s="208">
        <f>F80-серпень!F80</f>
        <v>0.31999999999970896</v>
      </c>
      <c r="P80" s="207">
        <f>O80-N80</f>
        <v>-0.07999999999992724</v>
      </c>
      <c r="Q80" s="231">
        <f>O80/N80*100</f>
        <v>80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6836.73</v>
      </c>
      <c r="G82" s="224">
        <f>G78+G81+G79+G80</f>
        <v>-787.2700000000003</v>
      </c>
      <c r="H82" s="227">
        <f>F82/E82*100</f>
        <v>89.67379328436516</v>
      </c>
      <c r="I82" s="228">
        <f t="shared" si="20"/>
        <v>-2664.2700000000004</v>
      </c>
      <c r="J82" s="228">
        <f>F82/D82*100</f>
        <v>71.9580044205873</v>
      </c>
      <c r="K82" s="228">
        <v>1.35</v>
      </c>
      <c r="L82" s="228">
        <f t="shared" si="21"/>
        <v>6835.379999999999</v>
      </c>
      <c r="M82" s="268">
        <f>F82/K82</f>
        <v>5064.244444444444</v>
      </c>
      <c r="N82" s="226">
        <f>N78+N81+N79+N80</f>
        <v>0.3999999999996362</v>
      </c>
      <c r="O82" s="230">
        <f>O78+O81+O79+O80</f>
        <v>5.139999999999709</v>
      </c>
      <c r="P82" s="226">
        <f>P78+P81+P79+P80</f>
        <v>4.740000000000073</v>
      </c>
      <c r="Q82" s="228">
        <f>O82/N82*100</f>
        <v>1285.000000001096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26859.410000000003</v>
      </c>
      <c r="G85" s="233">
        <f>F85-E85</f>
        <v>9106.380000000005</v>
      </c>
      <c r="H85" s="234">
        <f>F85/E85*100</f>
        <v>151.29479305786114</v>
      </c>
      <c r="I85" s="235">
        <f>F85-D85</f>
        <v>-355.5899999999965</v>
      </c>
      <c r="J85" s="235">
        <f>F85/D85*100</f>
        <v>98.69340437258866</v>
      </c>
      <c r="K85" s="235">
        <v>6418.88</v>
      </c>
      <c r="L85" s="235">
        <f>F85-K85</f>
        <v>20440.530000000002</v>
      </c>
      <c r="M85" s="269">
        <f>F85/K85</f>
        <v>4.184438718281071</v>
      </c>
      <c r="N85" s="232">
        <f>N71+N83+N77+N82</f>
        <v>1626.5699999999997</v>
      </c>
      <c r="O85" s="232">
        <f>O71+O83+O77+O82+O84</f>
        <v>1210.420000000001</v>
      </c>
      <c r="P85" s="235">
        <f t="shared" si="22"/>
        <v>-416.1499999999987</v>
      </c>
      <c r="Q85" s="235">
        <f>O85/N85*100</f>
        <v>74.41548780562786</v>
      </c>
      <c r="R85" s="28">
        <f>O85-8104.96</f>
        <v>-6894.539999999999</v>
      </c>
      <c r="S85" s="101">
        <f>O85/8104.96</f>
        <v>0.14934311828806077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746703.88</v>
      </c>
      <c r="G86" s="233">
        <f>F86-E86</f>
        <v>-22044.290000000037</v>
      </c>
      <c r="H86" s="234">
        <f>F86/E86*100</f>
        <v>97.13244325511695</v>
      </c>
      <c r="I86" s="235">
        <f>F86-D86</f>
        <v>-299455.8500000001</v>
      </c>
      <c r="J86" s="235">
        <f>F86/D86*100</f>
        <v>71.37570474061356</v>
      </c>
      <c r="K86" s="235">
        <f>K64+K85</f>
        <v>515557.51</v>
      </c>
      <c r="L86" s="235">
        <f>F86-K86</f>
        <v>231146.37</v>
      </c>
      <c r="M86" s="269">
        <f>F86/K86</f>
        <v>1.448342552511746</v>
      </c>
      <c r="N86" s="233">
        <f>N64+N85</f>
        <v>80185.70000000001</v>
      </c>
      <c r="O86" s="233">
        <f>O64+O85</f>
        <v>44531.23000000001</v>
      </c>
      <c r="P86" s="235">
        <f t="shared" si="22"/>
        <v>-35654.47</v>
      </c>
      <c r="Q86" s="235">
        <f>O86/N86*100</f>
        <v>55.53512658740898</v>
      </c>
      <c r="R86" s="28">
        <f>O86-42872.96</f>
        <v>1658.2700000000114</v>
      </c>
      <c r="S86" s="101">
        <f>O86/42872.96</f>
        <v>1.0386786916508683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5034.045714285713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42634</v>
      </c>
      <c r="D90" s="31">
        <v>2710</v>
      </c>
      <c r="G90" s="4" t="s">
        <v>59</v>
      </c>
      <c r="O90" s="439"/>
      <c r="P90" s="439"/>
      <c r="T90" s="186">
        <f t="shared" si="23"/>
        <v>2710</v>
      </c>
    </row>
    <row r="91" spans="3:16" ht="15">
      <c r="C91" s="87">
        <v>42633</v>
      </c>
      <c r="D91" s="31">
        <v>2724.68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42632</v>
      </c>
      <c r="D92" s="31">
        <v>2268.6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523.21043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605.8100000000001</v>
      </c>
      <c r="G97" s="73">
        <f>G45+G48+G49</f>
        <v>-340.19</v>
      </c>
      <c r="H97" s="74"/>
      <c r="I97" s="74"/>
      <c r="N97" s="31">
        <f>N45+N48+N49</f>
        <v>12</v>
      </c>
      <c r="O97" s="246">
        <f>O45+O48+O49</f>
        <v>94</v>
      </c>
      <c r="P97" s="31">
        <f>P45+P48+P49</f>
        <v>82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523.21043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2016-09-22T08:42:32Z</cp:lastPrinted>
  <dcterms:created xsi:type="dcterms:W3CDTF">2003-07-28T11:27:56Z</dcterms:created>
  <dcterms:modified xsi:type="dcterms:W3CDTF">2016-09-22T08:55:50Z</dcterms:modified>
  <cp:category/>
  <cp:version/>
  <cp:contentType/>
  <cp:contentStatus/>
</cp:coreProperties>
</file>